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125" activeTab="0"/>
  </bookViews>
  <sheets>
    <sheet name="F-BRZB Masse &amp; Centrage" sheetId="1" r:id="rId1"/>
    <sheet name="F-BRZM Masse &amp; Centrage" sheetId="2" r:id="rId2"/>
    <sheet name="F-PLUR Masse &amp; Centrage" sheetId="3" r:id="rId3"/>
  </sheets>
  <definedNames/>
  <calcPr fullCalcOnLoad="1"/>
</workbook>
</file>

<file path=xl/sharedStrings.xml><?xml version="1.0" encoding="utf-8"?>
<sst xmlns="http://schemas.openxmlformats.org/spreadsheetml/2006/main" count="83" uniqueCount="44">
  <si>
    <t>FICHE AIDE MASSE ET CENTRAGE</t>
  </si>
  <si>
    <t>ROBIN DR315 : F-BRZB</t>
  </si>
  <si>
    <t>tableau des limites</t>
  </si>
  <si>
    <t>masses</t>
  </si>
  <si>
    <t>Bras de levier</t>
  </si>
  <si>
    <t>Masses (kg)</t>
  </si>
  <si>
    <t>Bras de levier (m)</t>
  </si>
  <si>
    <t>Avion Vide</t>
  </si>
  <si>
    <t>Pilote</t>
  </si>
  <si>
    <t>Passager Avant Droit</t>
  </si>
  <si>
    <t>Passager Arrière Gauche</t>
  </si>
  <si>
    <t>Passager Arrière Droit</t>
  </si>
  <si>
    <t>Moment (m.kg)</t>
  </si>
  <si>
    <t>Formule limite centrage pour 0,24 à 0,427</t>
  </si>
  <si>
    <t>Limite haute masse</t>
  </si>
  <si>
    <t>Limite haute bras levier</t>
  </si>
  <si>
    <t>Limite basse bras levier</t>
  </si>
  <si>
    <t>Condition hors centrage</t>
  </si>
  <si>
    <t>1 centré; 0 hors centrage</t>
  </si>
  <si>
    <t>Toutes conditions</t>
  </si>
  <si>
    <t>N.B: Ce document est une aide au calcul, seul le manuel de vol fait foi.</t>
  </si>
  <si>
    <t>ROBIN DR360 : F-BRZM</t>
  </si>
  <si>
    <t>masses U</t>
  </si>
  <si>
    <t>masses N</t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</si>
  <si>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03/12/2015</t>
    </r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</si>
  <si>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07/01/2013</t>
    </r>
  </si>
  <si>
    <t>Ce document est une aide au calcul, seul le manuel de vol fait foi.</t>
  </si>
  <si>
    <t>Carburant (Maxi :110 Litres)</t>
  </si>
  <si>
    <t>Bagages (Maxi :40 kg)</t>
  </si>
  <si>
    <r>
      <t xml:space="preserve">Mode d'emploi: </t>
    </r>
    <r>
      <rPr>
        <i/>
        <sz val="10"/>
        <color indexed="10"/>
        <rFont val="Arial"/>
        <family val="2"/>
      </rPr>
      <t>Renseigner les cases en jaunes, les calculs se font automatiquement.</t>
    </r>
  </si>
  <si>
    <r>
      <t>Rentrer en litres dans cette case</t>
    </r>
    <r>
      <rPr>
        <sz val="14"/>
        <rFont val="Wingdings 3"/>
        <family val="1"/>
      </rPr>
      <t>Ç</t>
    </r>
  </si>
  <si>
    <r>
      <t>Rentrer en litres dans ces cases</t>
    </r>
    <r>
      <rPr>
        <sz val="14"/>
        <rFont val="Wingdings 3"/>
        <family val="1"/>
      </rPr>
      <t>Ç</t>
    </r>
  </si>
  <si>
    <t>Réservoir Principal
(Maxi : 75 Litres)</t>
  </si>
  <si>
    <t>Réservoir Aile Gauche
(Maxi : 40 Litres)</t>
  </si>
  <si>
    <t>Réservoir Aile Droite
(Maxi : 40 Litres)</t>
  </si>
  <si>
    <t>CAT.U</t>
  </si>
  <si>
    <t>2: Centré CAT.N &amp; CAT.U; 1 : Centré CAT.N; 0: HORS CENTRAGE</t>
  </si>
  <si>
    <t>Mode d'emploi: Renseigner les cases en jaunes, les calculs se font automatiquement.</t>
  </si>
  <si>
    <t>JODEL D113E : F-PLUR</t>
  </si>
  <si>
    <t>Passager Avant</t>
  </si>
  <si>
    <t>Bagages</t>
  </si>
  <si>
    <t>Réservoir Avant
(Maxi : 49 Litres)</t>
  </si>
  <si>
    <t>Réservoir Arrière
(Maxi : 55 Litres)</t>
  </si>
  <si>
    <r>
      <t>Réf :</t>
    </r>
    <r>
      <rPr>
        <sz val="10"/>
        <rFont val="Arial"/>
        <family val="2"/>
      </rPr>
      <t xml:space="preserve"> Rapport de pesée du </t>
    </r>
    <r>
      <rPr>
        <b/>
        <sz val="10"/>
        <rFont val="Arial"/>
        <family val="2"/>
      </rPr>
      <t>28/04/2018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</si>
</sst>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3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5.75"/>
      <name val="Arial"/>
      <family val="0"/>
    </font>
    <font>
      <b/>
      <sz val="5.75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4"/>
      <name val="Wingdings 3"/>
      <family val="1"/>
    </font>
    <font>
      <b/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2" borderId="3" xfId="0" applyFont="1" applyFill="1" applyBorder="1" applyAlignment="1" applyProtection="1">
      <alignment vertical="center" wrapText="1"/>
      <protection locked="0"/>
    </xf>
    <xf numFmtId="0" fontId="0" fillId="0" borderId="7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64" fontId="6" fillId="0" borderId="15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2" borderId="6" xfId="0" applyFont="1" applyFill="1" applyBorder="1" applyAlignment="1" applyProtection="1">
      <alignment vertical="center" wrapText="1"/>
      <protection locked="0"/>
    </xf>
    <xf numFmtId="0" fontId="0" fillId="0" borderId="3" xfId="0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center"/>
    </xf>
    <xf numFmtId="0" fontId="0" fillId="0" borderId="0" xfId="0" applyBorder="1" applyAlignment="1">
      <alignment/>
    </xf>
    <xf numFmtId="164" fontId="6" fillId="0" borderId="0" xfId="0" applyNumberFormat="1" applyFont="1" applyBorder="1" applyAlignment="1">
      <alignment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 wrapText="1"/>
      <protection/>
    </xf>
    <xf numFmtId="0" fontId="0" fillId="0" borderId="9" xfId="0" applyFont="1" applyBorder="1" applyAlignment="1" applyProtection="1">
      <alignment vertical="center" wrapText="1"/>
      <protection/>
    </xf>
    <xf numFmtId="0" fontId="6" fillId="0" borderId="6" xfId="0" applyFont="1" applyBorder="1" applyAlignment="1" applyProtection="1">
      <alignment vertical="center" wrapText="1"/>
      <protection/>
    </xf>
    <xf numFmtId="164" fontId="6" fillId="0" borderId="15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6" fillId="3" borderId="15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0" xfId="0" applyFont="1" applyAlignment="1" applyProtection="1">
      <alignment horizontal="right" vertical="center"/>
      <protection locked="0"/>
    </xf>
    <xf numFmtId="0" fontId="0" fillId="0" borderId="0" xfId="0" applyFont="1" applyAlignment="1" applyProtection="1">
      <alignment horizontal="right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b/>
        <i val="0"/>
      </font>
      <fill>
        <patternFill>
          <bgColor rgb="FFCCFFCC"/>
        </patternFill>
      </fill>
      <border/>
    </dxf>
    <dxf>
      <font>
        <b/>
        <i val="0"/>
        <color rgb="FFFFFFFF"/>
      </font>
      <fill>
        <patternFill>
          <bgColor rgb="FFFF0000"/>
        </patternFill>
      </fill>
      <border/>
    </dxf>
    <dxf>
      <fill>
        <patternFill>
          <bgColor rgb="FFCCFFFF"/>
        </patternFill>
      </fill>
      <border/>
    </dxf>
    <dxf>
      <font>
        <b/>
        <i val="0"/>
      </font>
      <fill>
        <patternFill>
          <bgColor rgb="FFFF99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Limites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'F-BRZB Masse &amp; Centrage'!$K$6:$K$10</c:f>
              <c:numCache/>
            </c:numRef>
          </c:xVal>
          <c:yVal>
            <c:numRef>
              <c:f>'F-BRZB Masse &amp; Centrage'!$J$6:$J$10</c:f>
              <c:numCache/>
            </c:numRef>
          </c:yVal>
          <c:smooth val="0"/>
        </c:ser>
        <c:ser>
          <c:idx val="1"/>
          <c:order val="1"/>
          <c:tx>
            <c:v>Masse et Centrage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auto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'F-BRZB Masse &amp; Centrage'!$C$13</c:f>
                <c:numCache>
                  <c:ptCount val="1"/>
                  <c:pt idx="0">
                    <c:v>709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0.37293370944992943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'F-BRZB Masse &amp; Centrage'!$D$13</c:f>
              <c:numCache/>
            </c:numRef>
          </c:xVal>
          <c:yVal>
            <c:numRef>
              <c:f>'F-BRZB Masse &amp; Centrage'!$C$13</c:f>
              <c:numCache/>
            </c:numRef>
          </c:yVal>
          <c:smooth val="0"/>
        </c:ser>
        <c:axId val="59585577"/>
        <c:axId val="66508146"/>
      </c:scatterChart>
      <c:valAx>
        <c:axId val="59585577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508146"/>
        <c:crosses val="autoZero"/>
        <c:crossBetween val="midCat"/>
        <c:dispUnits/>
      </c:valAx>
      <c:valAx>
        <c:axId val="66508146"/>
        <c:scaling>
          <c:orientation val="minMax"/>
          <c:max val="940"/>
          <c:min val="5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585577"/>
        <c:crosses val="autoZero"/>
        <c:crossBetween val="midCat"/>
        <c:dispUnits/>
        <c:majorUnit val="50"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Limites Cat U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'F-BRZM Masse &amp; Centrage'!$K$6:$K$10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'F-BRZM Masse &amp; Centrage'!$J$6:$J$10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Masse et Centrage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solidFill>
                  <a:srgbClr val="FF00FF"/>
                </a:solidFill>
              </a:ln>
            </c:spPr>
            <c:marker>
              <c:symbol val="auto"/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errBars>
            <c:errDir val="y"/>
            <c:errBarType val="minus"/>
            <c:errValType val="cust"/>
            <c:minus>
              <c:numRef>
                <c:f>'F-BRZB Masse &amp; Centrage'!$C$13</c:f>
                <c:numCache>
                  <c:ptCount val="1"/>
                  <c:pt idx="0">
                    <c:v>701.8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0.36526930749501285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'F-BRZM Masse &amp; Centrage'!$D$15</c:f>
              <c:numCache>
                <c:ptCount val="1"/>
                <c:pt idx="0">
                  <c:v>0</c:v>
                </c:pt>
              </c:numCache>
            </c:numRef>
          </c:xVal>
          <c:yVal>
            <c:numRef>
              <c:f>'F-BRZM Masse &amp; Centrage'!$C$15</c:f>
              <c:numCach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Limites Cat N</c:v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'F-BRZM Masse &amp; Centrage'!$K$6:$K$10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'F-BRZM Masse &amp; Centrage'!$L$6:$L$10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axId val="61702403"/>
        <c:axId val="18450716"/>
      </c:scatterChart>
      <c:valAx>
        <c:axId val="61702403"/>
        <c:scaling>
          <c:orientation val="minMax"/>
          <c:min val="0.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450716"/>
        <c:crosses val="autoZero"/>
        <c:crossBetween val="midCat"/>
        <c:dispUnits/>
      </c:valAx>
      <c:valAx>
        <c:axId val="18450716"/>
        <c:scaling>
          <c:orientation val="minMax"/>
          <c:max val="1040"/>
          <c:min val="5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702403"/>
        <c:crosses val="autoZero"/>
        <c:crossBetween val="midCat"/>
        <c:dispUnits/>
        <c:majorUnit val="20"/>
      </c:valAx>
      <c:spPr>
        <a:solidFill>
          <a:srgbClr val="FFFFFF"/>
        </a:solidFill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25"/>
          <c:y val="0.02225"/>
          <c:w val="0.925"/>
          <c:h val="0.923"/>
        </c:manualLayout>
      </c:layout>
      <c:scatterChart>
        <c:scatterStyle val="line"/>
        <c:varyColors val="0"/>
        <c:ser>
          <c:idx val="1"/>
          <c:order val="0"/>
          <c:tx>
            <c:v>Centrage?</c:v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0"/>
            <c:spPr>
              <a:ln w="38100">
                <a:solidFill>
                  <a:srgbClr val="FF00FF"/>
                </a:solidFill>
                <a:prstDash val="dash"/>
              </a:ln>
            </c:spPr>
            <c:marker>
              <c:size val="3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errBars>
            <c:errDir val="y"/>
            <c:errBarType val="minus"/>
            <c:errValType val="cust"/>
            <c:minus>
              <c:numRef>
                <c:f>'F-PLUR Masse &amp; Centrage'!$C$12</c:f>
                <c:numCache>
                  <c:ptCount val="1"/>
                  <c:pt idx="0">
                    <c:v>578.6</c:v>
                  </c:pt>
                </c:numCache>
              </c:numRef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errBars>
            <c:errDir val="x"/>
            <c:errBarType val="minus"/>
            <c:errValType val="cust"/>
            <c:minus>
              <c:numLit>
                <c:ptCount val="1"/>
                <c:pt idx="0">
                  <c:v>578.6</c:v>
                </c:pt>
              </c:numLit>
            </c:minus>
            <c:noEndCap val="1"/>
            <c:spPr>
              <a:ln w="25400">
                <a:solidFill>
                  <a:srgbClr val="FF00FF"/>
                </a:solidFill>
                <a:prstDash val="dash"/>
              </a:ln>
            </c:spPr>
          </c:errBars>
          <c:xVal>
            <c:numRef>
              <c:f>'F-PLUR Masse &amp; Centrage'!$D$12</c:f>
              <c:numCache/>
            </c:numRef>
          </c:xVal>
          <c:yVal>
            <c:numRef>
              <c:f>'F-PLUR Masse &amp; Centrage'!$C$12</c:f>
              <c:numCache/>
            </c:numRef>
          </c:yVal>
          <c:smooth val="0"/>
        </c:ser>
        <c:ser>
          <c:idx val="0"/>
          <c:order val="1"/>
          <c:tx>
            <c:v>Limites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'F-PLUR Masse &amp; Centrage'!$K$6:$K$9</c:f>
              <c:numCache/>
            </c:numRef>
          </c:xVal>
          <c:yVal>
            <c:numRef>
              <c:f>'F-PLUR Masse &amp; Centrage'!$J$6:$J$9</c:f>
              <c:numCache/>
            </c:numRef>
          </c:yVal>
          <c:smooth val="0"/>
        </c:ser>
        <c:axId val="31838717"/>
        <c:axId val="18112998"/>
      </c:scatterChart>
      <c:valAx>
        <c:axId val="31838717"/>
        <c:scaling>
          <c:orientation val="minMax"/>
          <c:max val="0.6"/>
          <c:min val="0.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Bras de levier (m.kg)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crossAx val="18112998"/>
        <c:crossesAt val="0"/>
        <c:crossBetween val="midCat"/>
        <c:dispUnits/>
        <c:majorUnit val="0.05"/>
        <c:minorUnit val="0.01"/>
      </c:valAx>
      <c:valAx>
        <c:axId val="18112998"/>
        <c:scaling>
          <c:orientation val="minMax"/>
          <c:max val="650"/>
          <c:min val="3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Masse (kg)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838717"/>
        <c:crossesAt val="0"/>
        <c:crossBetween val="midCat"/>
        <c:dispUnits/>
        <c:majorUnit val="50"/>
        <c:minorUnit val="20"/>
      </c:valAx>
      <c:spPr>
        <a:solidFill>
          <a:srgbClr val="FFFFFF"/>
        </a:solidFill>
        <a:ln w="3175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2</xdr:row>
      <xdr:rowOff>152400</xdr:rowOff>
    </xdr:from>
    <xdr:to>
      <xdr:col>14</xdr:col>
      <xdr:colOff>676275</xdr:colOff>
      <xdr:row>23</xdr:row>
      <xdr:rowOff>114300</xdr:rowOff>
    </xdr:to>
    <xdr:graphicFrame>
      <xdr:nvGraphicFramePr>
        <xdr:cNvPr id="1" name="Chart 1"/>
        <xdr:cNvGraphicFramePr/>
      </xdr:nvGraphicFramePr>
      <xdr:xfrm>
        <a:off x="4152900" y="790575"/>
        <a:ext cx="506730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13</xdr:col>
      <xdr:colOff>209550</xdr:colOff>
      <xdr:row>26</xdr:row>
      <xdr:rowOff>104775</xdr:rowOff>
    </xdr:from>
    <xdr:to>
      <xdr:col>14</xdr:col>
      <xdr:colOff>752475</xdr:colOff>
      <xdr:row>30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5857875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16</xdr:row>
      <xdr:rowOff>209550</xdr:rowOff>
    </xdr:from>
    <xdr:to>
      <xdr:col>4</xdr:col>
      <xdr:colOff>314325</xdr:colOff>
      <xdr:row>23</xdr:row>
      <xdr:rowOff>38100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3638550"/>
          <a:ext cx="33242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18</xdr:row>
      <xdr:rowOff>114300</xdr:rowOff>
    </xdr:from>
    <xdr:to>
      <xdr:col>4</xdr:col>
      <xdr:colOff>266700</xdr:colOff>
      <xdr:row>26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5124450"/>
          <a:ext cx="33337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2</xdr:row>
      <xdr:rowOff>209550</xdr:rowOff>
    </xdr:from>
    <xdr:to>
      <xdr:col>14</xdr:col>
      <xdr:colOff>657225</xdr:colOff>
      <xdr:row>21</xdr:row>
      <xdr:rowOff>85725</xdr:rowOff>
    </xdr:to>
    <xdr:graphicFrame>
      <xdr:nvGraphicFramePr>
        <xdr:cNvPr id="2" name="Chart 1"/>
        <xdr:cNvGraphicFramePr/>
      </xdr:nvGraphicFramePr>
      <xdr:xfrm>
        <a:off x="4152900" y="847725"/>
        <a:ext cx="5057775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13</xdr:col>
      <xdr:colOff>161925</xdr:colOff>
      <xdr:row>21</xdr:row>
      <xdr:rowOff>142875</xdr:rowOff>
    </xdr:from>
    <xdr:to>
      <xdr:col>14</xdr:col>
      <xdr:colOff>704850</xdr:colOff>
      <xdr:row>26</xdr:row>
      <xdr:rowOff>133350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01025" y="5895975"/>
          <a:ext cx="1057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295275</xdr:colOff>
      <xdr:row>22</xdr:row>
      <xdr:rowOff>114300</xdr:rowOff>
    </xdr:from>
    <xdr:to>
      <xdr:col>14</xdr:col>
      <xdr:colOff>809625</xdr:colOff>
      <xdr:row>27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5762625"/>
          <a:ext cx="1028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15</xdr:row>
      <xdr:rowOff>9525</xdr:rowOff>
    </xdr:from>
    <xdr:to>
      <xdr:col>4</xdr:col>
      <xdr:colOff>561975</xdr:colOff>
      <xdr:row>20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rcRect r="2725"/>
        <a:stretch>
          <a:fillRect/>
        </a:stretch>
      </xdr:blipFill>
      <xdr:spPr>
        <a:xfrm>
          <a:off x="19050" y="4000500"/>
          <a:ext cx="38004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2</xdr:row>
      <xdr:rowOff>0</xdr:rowOff>
    </xdr:from>
    <xdr:to>
      <xdr:col>15</xdr:col>
      <xdr:colOff>0</xdr:colOff>
      <xdr:row>21</xdr:row>
      <xdr:rowOff>123825</xdr:rowOff>
    </xdr:to>
    <xdr:graphicFrame>
      <xdr:nvGraphicFramePr>
        <xdr:cNvPr id="3" name="Chart 6"/>
        <xdr:cNvGraphicFramePr/>
      </xdr:nvGraphicFramePr>
      <xdr:xfrm>
        <a:off x="4124325" y="638175"/>
        <a:ext cx="5172075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</sheetPr>
  <dimension ref="A1:Y26"/>
  <sheetViews>
    <sheetView tabSelected="1" zoomScale="122" zoomScaleNormal="122" workbookViewId="0" topLeftCell="A1">
      <selection activeCell="B12" sqref="B12"/>
    </sheetView>
  </sheetViews>
  <sheetFormatPr defaultColWidth="11.421875" defaultRowHeight="12.75"/>
  <cols>
    <col min="1" max="1" width="24.28125" style="14" customWidth="1"/>
    <col min="2" max="2" width="7.7109375" style="14" customWidth="1"/>
    <col min="3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7" width="16.28125" style="14" hidden="1" customWidth="1"/>
    <col min="18" max="18" width="15.57421875" style="14" hidden="1" customWidth="1"/>
    <col min="19" max="19" width="19.8515625" style="14" hidden="1" customWidth="1"/>
    <col min="20" max="20" width="11.8515625" style="14" hidden="1" customWidth="1"/>
    <col min="21" max="21" width="14.8515625" style="14" hidden="1" customWidth="1"/>
    <col min="22" max="22" width="13.00390625" style="14" hidden="1" customWidth="1"/>
    <col min="23" max="23" width="15.7109375" style="14" hidden="1" customWidth="1"/>
    <col min="24" max="24" width="11.421875" style="14" hidden="1" customWidth="1"/>
    <col min="25" max="25" width="14.140625" style="14" hidden="1" customWidth="1"/>
    <col min="26" max="26" width="11.421875" style="14" hidden="1" customWidth="1"/>
    <col min="27" max="16384" width="11.421875" style="14" customWidth="1"/>
  </cols>
  <sheetData>
    <row r="1" spans="1:25" s="1" customFormat="1" ht="29.2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41"/>
      <c r="Q1" s="34"/>
      <c r="R1" s="34"/>
      <c r="S1" s="34"/>
      <c r="T1" s="34"/>
      <c r="U1" s="34"/>
      <c r="V1" s="34"/>
      <c r="W1" s="34"/>
      <c r="X1" s="34"/>
      <c r="Y1" s="34"/>
    </row>
    <row r="2" spans="1:25" s="1" customFormat="1" ht="21" thickBot="1">
      <c r="A2" s="40" t="s">
        <v>29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3" s="1" customFormat="1" ht="27" customHeight="1" thickBot="1">
      <c r="A3" s="68" t="s">
        <v>1</v>
      </c>
      <c r="B3" s="69"/>
      <c r="C3" s="69"/>
      <c r="D3" s="69"/>
      <c r="E3" s="70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  <c r="W3" s="2"/>
    </row>
    <row r="4" spans="10:11" s="1" customFormat="1" ht="12.75">
      <c r="J4" s="66" t="s">
        <v>2</v>
      </c>
      <c r="K4" s="67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7" t="s">
        <v>3</v>
      </c>
      <c r="K5" s="8" t="s">
        <v>4</v>
      </c>
      <c r="L5" s="25"/>
      <c r="M5" s="25"/>
      <c r="N5" s="25"/>
      <c r="O5" s="25"/>
    </row>
    <row r="6" spans="1:15" s="1" customFormat="1" ht="12.75">
      <c r="A6" s="62" t="s">
        <v>7</v>
      </c>
      <c r="B6" s="63"/>
      <c r="C6" s="10">
        <v>540</v>
      </c>
      <c r="D6" s="10">
        <v>0.314</v>
      </c>
      <c r="E6" s="10">
        <f>C6*D6</f>
        <v>169.56</v>
      </c>
      <c r="F6" s="19"/>
      <c r="G6" s="19"/>
      <c r="H6" s="19"/>
      <c r="I6" s="19"/>
      <c r="J6" s="7">
        <v>540</v>
      </c>
      <c r="K6" s="8">
        <v>0.24</v>
      </c>
      <c r="L6" s="19"/>
      <c r="M6" s="19"/>
      <c r="N6" s="19"/>
      <c r="O6" s="19"/>
    </row>
    <row r="7" spans="1:15" s="1" customFormat="1" ht="12.75">
      <c r="A7" s="62" t="s">
        <v>8</v>
      </c>
      <c r="B7" s="63"/>
      <c r="C7" s="11">
        <v>63</v>
      </c>
      <c r="D7" s="10">
        <v>0.41</v>
      </c>
      <c r="E7" s="10">
        <f aca="true" t="shared" si="0" ref="E7:E12">C7*D7</f>
        <v>25.83</v>
      </c>
      <c r="F7" s="19"/>
      <c r="G7" s="19"/>
      <c r="H7" s="19"/>
      <c r="I7" s="19"/>
      <c r="J7" s="7">
        <v>700</v>
      </c>
      <c r="K7" s="8">
        <v>0.24</v>
      </c>
      <c r="L7" s="19"/>
      <c r="M7" s="19"/>
      <c r="N7" s="19"/>
      <c r="O7" s="19"/>
    </row>
    <row r="8" spans="1:15" s="1" customFormat="1" ht="12.75">
      <c r="A8" s="62" t="s">
        <v>9</v>
      </c>
      <c r="B8" s="63"/>
      <c r="C8" s="11">
        <v>70</v>
      </c>
      <c r="D8" s="10">
        <v>0.41</v>
      </c>
      <c r="E8" s="10">
        <f t="shared" si="0"/>
        <v>28.7</v>
      </c>
      <c r="F8" s="19"/>
      <c r="G8" s="19"/>
      <c r="H8" s="19"/>
      <c r="I8" s="19"/>
      <c r="J8" s="7">
        <v>865</v>
      </c>
      <c r="K8" s="8">
        <v>0.427</v>
      </c>
      <c r="L8" s="19"/>
      <c r="M8" s="19"/>
      <c r="N8" s="19"/>
      <c r="O8" s="19"/>
    </row>
    <row r="9" spans="1:15" s="1" customFormat="1" ht="12.75">
      <c r="A9" s="62" t="s">
        <v>10</v>
      </c>
      <c r="B9" s="63"/>
      <c r="C9" s="11">
        <v>0</v>
      </c>
      <c r="D9" s="10">
        <v>1.19</v>
      </c>
      <c r="E9" s="10">
        <f t="shared" si="0"/>
        <v>0</v>
      </c>
      <c r="F9" s="19"/>
      <c r="G9" s="19"/>
      <c r="H9" s="19"/>
      <c r="I9" s="19"/>
      <c r="J9" s="7">
        <v>865</v>
      </c>
      <c r="K9" s="8">
        <v>0.564</v>
      </c>
      <c r="L9" s="19"/>
      <c r="M9" s="19"/>
      <c r="N9" s="19"/>
      <c r="O9" s="19"/>
    </row>
    <row r="10" spans="1:15" s="1" customFormat="1" ht="13.5" thickBot="1">
      <c r="A10" s="62" t="s">
        <v>11</v>
      </c>
      <c r="B10" s="63"/>
      <c r="C10" s="11">
        <v>0</v>
      </c>
      <c r="D10" s="10">
        <v>1.19</v>
      </c>
      <c r="E10" s="10">
        <f t="shared" si="0"/>
        <v>0</v>
      </c>
      <c r="F10" s="19"/>
      <c r="G10" s="19"/>
      <c r="H10" s="19"/>
      <c r="I10" s="19"/>
      <c r="J10" s="12">
        <v>540</v>
      </c>
      <c r="K10" s="13">
        <v>0.564</v>
      </c>
      <c r="L10" s="19"/>
      <c r="M10" s="19"/>
      <c r="N10" s="19"/>
      <c r="O10" s="19"/>
    </row>
    <row r="11" spans="1:15" ht="12.75">
      <c r="A11" s="62" t="s">
        <v>28</v>
      </c>
      <c r="B11" s="63"/>
      <c r="C11" s="11">
        <v>0</v>
      </c>
      <c r="D11" s="10">
        <v>1.9</v>
      </c>
      <c r="E11" s="10">
        <f t="shared" si="0"/>
        <v>0</v>
      </c>
      <c r="F11" s="19"/>
      <c r="G11" s="19"/>
      <c r="H11" s="19"/>
      <c r="I11" s="19"/>
      <c r="L11" s="19"/>
      <c r="M11" s="19"/>
      <c r="N11" s="19"/>
      <c r="O11" s="19"/>
    </row>
    <row r="12" spans="1:15" ht="13.5" thickBot="1">
      <c r="A12" s="9" t="s">
        <v>27</v>
      </c>
      <c r="B12" s="38">
        <v>50</v>
      </c>
      <c r="C12" s="39">
        <f>B12*0.72</f>
        <v>36</v>
      </c>
      <c r="D12" s="15">
        <v>1.12</v>
      </c>
      <c r="E12" s="10">
        <f t="shared" si="0"/>
        <v>40.32000000000001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1:15" ht="18" customHeight="1" thickBot="1">
      <c r="A13" s="74" t="s">
        <v>30</v>
      </c>
      <c r="B13" s="75"/>
      <c r="C13" s="16">
        <f>SUM(C6:C12)</f>
        <v>709</v>
      </c>
      <c r="D13" s="28">
        <f>E13/C13</f>
        <v>0.37293370944992943</v>
      </c>
      <c r="E13" s="17">
        <f>SUM(E6:E12)</f>
        <v>264.40999999999997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3:15" ht="12.75">
      <c r="C14" s="18"/>
      <c r="D14" s="42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</row>
    <row r="15" spans="3:15" ht="8.25" customHeight="1" thickBot="1">
      <c r="C15" s="18"/>
      <c r="D15" s="18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15" s="5" customFormat="1" ht="24.75" customHeight="1" thickBot="1">
      <c r="A16" s="71" t="str">
        <f>IF(Y19=1,"Centrage dans les limites","Vérifier le centrage")</f>
        <v>Centrage dans les limites</v>
      </c>
      <c r="B16" s="72"/>
      <c r="C16" s="72"/>
      <c r="D16" s="72"/>
      <c r="E16" s="73"/>
      <c r="F16" s="29"/>
      <c r="G16" s="29"/>
      <c r="H16" s="29"/>
      <c r="I16" s="29"/>
      <c r="J16" s="29"/>
      <c r="K16" s="29"/>
      <c r="L16" s="29"/>
      <c r="M16" s="29"/>
      <c r="N16" s="29"/>
      <c r="O16" s="29"/>
    </row>
    <row r="17" spans="21:25" ht="24.75" customHeight="1">
      <c r="U17" s="10" t="s">
        <v>13</v>
      </c>
      <c r="V17" s="10" t="s">
        <v>14</v>
      </c>
      <c r="W17" s="10" t="s">
        <v>16</v>
      </c>
      <c r="X17" s="9" t="s">
        <v>15</v>
      </c>
      <c r="Y17" s="20" t="s">
        <v>19</v>
      </c>
    </row>
    <row r="18" spans="19:25" ht="24.75" customHeight="1" thickBot="1">
      <c r="S18" s="21"/>
      <c r="T18" s="21"/>
      <c r="U18" s="22">
        <f>((V18-700)*D13/(0.427-0.24))+(700-((V18-700)*0.24/(0.427-0.24)))</f>
        <v>817.2944495146437</v>
      </c>
      <c r="V18" s="22">
        <f>J8</f>
        <v>865</v>
      </c>
      <c r="W18" s="22">
        <f>K7</f>
        <v>0.24</v>
      </c>
      <c r="X18" s="23">
        <f>K9</f>
        <v>0.564</v>
      </c>
      <c r="Y18" s="24"/>
    </row>
    <row r="19" spans="19:25" ht="24.75" customHeight="1">
      <c r="S19" s="57" t="s">
        <v>17</v>
      </c>
      <c r="T19" s="58" t="s">
        <v>18</v>
      </c>
      <c r="U19" s="6">
        <f>IF(AND(AND(D13&gt;K6),(D13&lt;K8),C13&gt;U18),0,1)</f>
        <v>1</v>
      </c>
      <c r="V19" s="6">
        <f>IF(C13&gt;V18,0,1)</f>
        <v>1</v>
      </c>
      <c r="W19" s="6">
        <f>IF(D13&gt;W18,1,0)</f>
        <v>1</v>
      </c>
      <c r="X19" s="31">
        <f>IF(D13&gt;X18,0,1)</f>
        <v>1</v>
      </c>
      <c r="Y19" s="32">
        <f>PRODUCT(U19:X19)</f>
        <v>1</v>
      </c>
    </row>
    <row r="20" spans="19:25" ht="24.75" customHeight="1">
      <c r="S20" s="57"/>
      <c r="T20" s="58"/>
      <c r="U20" s="6"/>
      <c r="V20" s="6"/>
      <c r="W20" s="6"/>
      <c r="X20" s="31"/>
      <c r="Y20" s="44"/>
    </row>
    <row r="21" spans="19:25" ht="13.5" customHeight="1" thickBot="1">
      <c r="S21" s="57"/>
      <c r="T21" s="58"/>
      <c r="U21" s="6"/>
      <c r="V21" s="6"/>
      <c r="W21" s="6"/>
      <c r="X21" s="31"/>
      <c r="Y21" s="33"/>
    </row>
    <row r="22" spans="19:25" ht="24.75" customHeight="1">
      <c r="S22" s="25"/>
      <c r="T22" s="26"/>
      <c r="U22" s="25"/>
      <c r="V22" s="25"/>
      <c r="W22" s="25"/>
      <c r="X22" s="25"/>
      <c r="Y22" s="26"/>
    </row>
    <row r="23" ht="10.5" customHeight="1"/>
    <row r="24" spans="6:15" ht="17.25" customHeight="1">
      <c r="F24" s="25"/>
      <c r="G24" s="25"/>
      <c r="H24" s="25"/>
      <c r="I24" s="25"/>
      <c r="J24" s="25"/>
      <c r="K24" s="25"/>
      <c r="L24" s="25"/>
      <c r="M24" s="25"/>
      <c r="N24" s="25"/>
      <c r="O24" s="25"/>
    </row>
    <row r="25" ht="5.25" customHeight="1"/>
    <row r="26" spans="1:15" ht="12.75">
      <c r="A26" s="21" t="s">
        <v>26</v>
      </c>
      <c r="B26" s="21"/>
      <c r="L26" s="64" t="s">
        <v>25</v>
      </c>
      <c r="M26" s="65"/>
      <c r="N26" s="65"/>
      <c r="O26" s="65"/>
    </row>
    <row r="28" ht="12.75"/>
    <row r="29" ht="12.75"/>
    <row r="30" ht="12.75"/>
  </sheetData>
  <sheetProtection sheet="1" objects="1" scenarios="1"/>
  <mergeCells count="14">
    <mergeCell ref="L26:O26"/>
    <mergeCell ref="J4:K4"/>
    <mergeCell ref="A3:E3"/>
    <mergeCell ref="A16:E16"/>
    <mergeCell ref="A13:B13"/>
    <mergeCell ref="S19:S21"/>
    <mergeCell ref="T19:T21"/>
    <mergeCell ref="A1:O1"/>
    <mergeCell ref="A6:B6"/>
    <mergeCell ref="A7:B7"/>
    <mergeCell ref="A8:B8"/>
    <mergeCell ref="A9:B9"/>
    <mergeCell ref="A10:B10"/>
    <mergeCell ref="A11:B11"/>
  </mergeCells>
  <conditionalFormatting sqref="A16:O16">
    <cfRule type="cellIs" priority="1" dxfId="0" operator="equal" stopIfTrue="1">
      <formula>"Centrage dans les limites"</formula>
    </cfRule>
    <cfRule type="cellIs" priority="2" dxfId="1" operator="equal" stopIfTrue="1">
      <formula>"Vérifier le centrage"</formula>
    </cfRule>
  </conditionalFormatting>
  <conditionalFormatting sqref="C11">
    <cfRule type="cellIs" priority="3" dxfId="1" operator="greaterThan" stopIfTrue="1">
      <formula>40</formula>
    </cfRule>
  </conditionalFormatting>
  <conditionalFormatting sqref="C12">
    <cfRule type="cellIs" priority="4" dxfId="1" operator="greaterThan" stopIfTrue="1">
      <formula>79.2</formula>
    </cfRule>
  </conditionalFormatting>
  <conditionalFormatting sqref="D13">
    <cfRule type="cellIs" priority="5" dxfId="1" operator="lessThan" stopIfTrue="1">
      <formula>$K$6</formula>
    </cfRule>
    <cfRule type="cellIs" priority="6" dxfId="1" operator="greaterThan" stopIfTrue="1">
      <formula>$K$10</formula>
    </cfRule>
  </conditionalFormatting>
  <conditionalFormatting sqref="B12">
    <cfRule type="cellIs" priority="7" dxfId="1" operator="greaterThan" stopIfTrue="1">
      <formula>110</formula>
    </cfRule>
  </conditionalFormatting>
  <conditionalFormatting sqref="C13">
    <cfRule type="cellIs" priority="8" dxfId="1" operator="greaterThan" stopIfTrue="1">
      <formula>$J$8</formula>
    </cfRule>
    <cfRule type="cellIs" priority="9" dxfId="1" operator="greaterThan" stopIfTrue="1">
      <formula>$U$18</formula>
    </cfRule>
  </conditionalFormatting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1:Y28"/>
  <sheetViews>
    <sheetView zoomScale="120" zoomScaleNormal="120" workbookViewId="0" topLeftCell="A1">
      <selection activeCell="B12" sqref="B12"/>
    </sheetView>
  </sheetViews>
  <sheetFormatPr defaultColWidth="11.421875" defaultRowHeight="12.75"/>
  <cols>
    <col min="1" max="1" width="23.57421875" style="14" customWidth="1"/>
    <col min="2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7" width="16.28125" style="14" hidden="1" customWidth="1"/>
    <col min="18" max="18" width="15.57421875" style="14" hidden="1" customWidth="1"/>
    <col min="19" max="19" width="19.8515625" style="14" hidden="1" customWidth="1"/>
    <col min="20" max="20" width="11.8515625" style="14" hidden="1" customWidth="1"/>
    <col min="21" max="21" width="14.8515625" style="14" hidden="1" customWidth="1"/>
    <col min="22" max="22" width="13.00390625" style="14" hidden="1" customWidth="1"/>
    <col min="23" max="23" width="15.7109375" style="14" hidden="1" customWidth="1"/>
    <col min="24" max="24" width="11.421875" style="14" hidden="1" customWidth="1"/>
    <col min="25" max="25" width="14.140625" style="14" hidden="1" customWidth="1"/>
    <col min="26" max="26" width="11.421875" style="14" hidden="1" customWidth="1"/>
    <col min="27" max="16384" width="11.421875" style="14" customWidth="1"/>
  </cols>
  <sheetData>
    <row r="1" spans="1:25" s="1" customFormat="1" ht="29.2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34"/>
      <c r="Q1" s="34"/>
      <c r="R1" s="34"/>
      <c r="S1" s="34"/>
      <c r="T1" s="34"/>
      <c r="U1" s="34"/>
      <c r="V1" s="34"/>
      <c r="W1" s="34"/>
      <c r="X1" s="34"/>
      <c r="Y1" s="34"/>
    </row>
    <row r="2" spans="1:25" s="1" customFormat="1" ht="21" thickBot="1">
      <c r="A2" s="40" t="s">
        <v>29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</row>
    <row r="3" spans="1:23" s="1" customFormat="1" ht="27" customHeight="1" thickBot="1">
      <c r="A3" s="68" t="s">
        <v>21</v>
      </c>
      <c r="B3" s="69"/>
      <c r="C3" s="69"/>
      <c r="D3" s="69"/>
      <c r="E3" s="70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  <c r="W3" s="2"/>
    </row>
    <row r="4" spans="10:12" s="1" customFormat="1" ht="8.25" customHeight="1" thickBot="1">
      <c r="J4" s="76" t="s">
        <v>2</v>
      </c>
      <c r="K4" s="77"/>
      <c r="L4" s="78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3" t="s">
        <v>22</v>
      </c>
      <c r="K5" s="27" t="s">
        <v>4</v>
      </c>
      <c r="L5" s="4" t="s">
        <v>23</v>
      </c>
      <c r="M5" s="25"/>
      <c r="N5" s="25"/>
      <c r="O5" s="25"/>
    </row>
    <row r="6" spans="1:15" s="1" customFormat="1" ht="20.25" customHeight="1">
      <c r="A6" s="79" t="s">
        <v>7</v>
      </c>
      <c r="B6" s="80"/>
      <c r="C6" s="47">
        <v>589.5</v>
      </c>
      <c r="D6" s="47">
        <v>0.22</v>
      </c>
      <c r="E6" s="47">
        <f>C6*D6</f>
        <v>129.69</v>
      </c>
      <c r="F6" s="19"/>
      <c r="G6" s="19"/>
      <c r="H6" s="19"/>
      <c r="J6" s="7">
        <v>540</v>
      </c>
      <c r="K6" s="10">
        <v>0.24</v>
      </c>
      <c r="L6" s="8">
        <v>540</v>
      </c>
      <c r="M6" s="19"/>
      <c r="N6" s="19"/>
      <c r="O6" s="19"/>
    </row>
    <row r="7" spans="1:15" s="1" customFormat="1" ht="20.25" customHeight="1">
      <c r="A7" s="79" t="s">
        <v>8</v>
      </c>
      <c r="B7" s="80"/>
      <c r="C7" s="11">
        <v>70</v>
      </c>
      <c r="D7" s="47">
        <v>0.41</v>
      </c>
      <c r="E7" s="47">
        <f>C7*D7</f>
        <v>28.7</v>
      </c>
      <c r="F7" s="19"/>
      <c r="G7" s="19"/>
      <c r="H7" s="19"/>
      <c r="J7" s="7">
        <v>700</v>
      </c>
      <c r="K7" s="10">
        <v>0.24</v>
      </c>
      <c r="L7" s="8">
        <v>700</v>
      </c>
      <c r="M7" s="19"/>
      <c r="N7" s="19"/>
      <c r="O7" s="19"/>
    </row>
    <row r="8" spans="1:15" s="1" customFormat="1" ht="20.25" customHeight="1">
      <c r="A8" s="79" t="s">
        <v>9</v>
      </c>
      <c r="B8" s="80"/>
      <c r="C8" s="11">
        <v>84</v>
      </c>
      <c r="D8" s="47">
        <v>0.41</v>
      </c>
      <c r="E8" s="47">
        <f>C8*D8</f>
        <v>34.44</v>
      </c>
      <c r="F8" s="19"/>
      <c r="G8" s="19"/>
      <c r="H8" s="19"/>
      <c r="J8" s="7">
        <v>865</v>
      </c>
      <c r="K8" s="10">
        <v>0.427</v>
      </c>
      <c r="L8" s="8">
        <v>1000</v>
      </c>
      <c r="M8" s="19"/>
      <c r="N8" s="19"/>
      <c r="O8" s="19"/>
    </row>
    <row r="9" spans="1:25" s="1" customFormat="1" ht="20.25" customHeight="1" thickBot="1">
      <c r="A9" s="79" t="s">
        <v>10</v>
      </c>
      <c r="B9" s="80"/>
      <c r="C9" s="11"/>
      <c r="D9" s="47">
        <v>1.19</v>
      </c>
      <c r="E9" s="47">
        <f aca="true" t="shared" si="0" ref="E9:E14">C9*D9</f>
        <v>0</v>
      </c>
      <c r="F9" s="19"/>
      <c r="G9" s="19"/>
      <c r="H9" s="19"/>
      <c r="J9" s="7">
        <v>865</v>
      </c>
      <c r="K9" s="10">
        <v>0.564</v>
      </c>
      <c r="L9" s="8">
        <v>1000</v>
      </c>
      <c r="M9" s="19"/>
      <c r="N9" s="19"/>
      <c r="O9" s="19"/>
      <c r="S9" s="5"/>
      <c r="T9" s="5"/>
      <c r="U9" s="5"/>
      <c r="V9" s="5"/>
      <c r="W9" s="5"/>
      <c r="X9" s="5"/>
      <c r="Y9" s="5"/>
    </row>
    <row r="10" spans="1:25" s="1" customFormat="1" ht="20.25" customHeight="1" thickBot="1">
      <c r="A10" s="79" t="s">
        <v>11</v>
      </c>
      <c r="B10" s="80"/>
      <c r="C10" s="11"/>
      <c r="D10" s="47">
        <v>1.19</v>
      </c>
      <c r="E10" s="47">
        <f t="shared" si="0"/>
        <v>0</v>
      </c>
      <c r="F10" s="19"/>
      <c r="G10" s="19"/>
      <c r="H10" s="19"/>
      <c r="J10" s="12">
        <v>540</v>
      </c>
      <c r="K10" s="35">
        <v>0.564</v>
      </c>
      <c r="L10" s="13">
        <v>540</v>
      </c>
      <c r="M10" s="19"/>
      <c r="N10" s="19"/>
      <c r="O10" s="19"/>
      <c r="S10" s="14"/>
      <c r="T10" s="14"/>
      <c r="U10" s="10" t="s">
        <v>13</v>
      </c>
      <c r="V10" s="10" t="s">
        <v>14</v>
      </c>
      <c r="W10" s="10" t="s">
        <v>16</v>
      </c>
      <c r="X10" s="9" t="s">
        <v>15</v>
      </c>
      <c r="Y10" s="20" t="s">
        <v>19</v>
      </c>
    </row>
    <row r="11" spans="1:25" ht="20.25" customHeight="1" thickBot="1">
      <c r="A11" s="79" t="s">
        <v>28</v>
      </c>
      <c r="B11" s="80"/>
      <c r="C11" s="11">
        <v>40</v>
      </c>
      <c r="D11" s="47">
        <v>1.9</v>
      </c>
      <c r="E11" s="47">
        <f t="shared" si="0"/>
        <v>76</v>
      </c>
      <c r="F11" s="19"/>
      <c r="G11" s="19"/>
      <c r="H11" s="19"/>
      <c r="M11" s="19"/>
      <c r="N11" s="19"/>
      <c r="O11" s="19"/>
      <c r="S11" s="21"/>
      <c r="T11" s="21"/>
      <c r="U11" s="22">
        <f>((V11-700)*D15/(0.427-0.24))+(700-((V11-700)*0.24/(0.427-0.24)))</f>
        <v>915.5156087480443</v>
      </c>
      <c r="V11" s="22">
        <v>1000</v>
      </c>
      <c r="W11" s="22">
        <f>K7</f>
        <v>0.24</v>
      </c>
      <c r="X11" s="23">
        <f>K9</f>
        <v>0.564</v>
      </c>
      <c r="Y11" s="24"/>
    </row>
    <row r="12" spans="1:25" ht="38.25">
      <c r="A12" s="46" t="s">
        <v>32</v>
      </c>
      <c r="B12" s="38">
        <v>75</v>
      </c>
      <c r="C12" s="39">
        <f>B12*0.72</f>
        <v>54</v>
      </c>
      <c r="D12" s="48">
        <v>1.12</v>
      </c>
      <c r="E12" s="47">
        <f t="shared" si="0"/>
        <v>60.480000000000004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S12" s="6" t="s">
        <v>17</v>
      </c>
      <c r="T12" s="43" t="s">
        <v>18</v>
      </c>
      <c r="U12" s="6">
        <f>IF(AND(AND(D15&gt;K6),(D15&lt;K8),C15&gt;U11),0,1)</f>
        <v>1</v>
      </c>
      <c r="V12" s="6">
        <f>IF(C15&gt;V11,0,1)</f>
        <v>1</v>
      </c>
      <c r="W12" s="6">
        <f>IF(D15&gt;W11,1,0)</f>
        <v>1</v>
      </c>
      <c r="X12" s="31">
        <f>IF(D15&gt;X11,0,1)</f>
        <v>1</v>
      </c>
      <c r="Y12" s="32">
        <f>PRODUCT(U12:X12)</f>
        <v>1</v>
      </c>
    </row>
    <row r="13" spans="1:24" ht="26.25" thickBot="1">
      <c r="A13" s="46" t="s">
        <v>33</v>
      </c>
      <c r="B13" s="38">
        <v>40</v>
      </c>
      <c r="C13" s="39">
        <f>B13*0.72</f>
        <v>28.799999999999997</v>
      </c>
      <c r="D13" s="48">
        <v>0.1</v>
      </c>
      <c r="E13" s="47">
        <f t="shared" si="0"/>
        <v>2.88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T13" s="52" t="s">
        <v>35</v>
      </c>
      <c r="U13" s="22">
        <f>((V13-700)*D15/(0.427-0.24))+(700-((V13-700)*0.24/(0.427-0.24)))</f>
        <v>818.5335848114244</v>
      </c>
      <c r="V13" s="22">
        <v>865</v>
      </c>
      <c r="W13" s="22">
        <f>K7</f>
        <v>0.24</v>
      </c>
      <c r="X13" s="23">
        <f>K9</f>
        <v>0.564</v>
      </c>
    </row>
    <row r="14" spans="1:25" ht="39" thickBot="1">
      <c r="A14" s="46" t="s">
        <v>34</v>
      </c>
      <c r="B14" s="38">
        <v>40</v>
      </c>
      <c r="C14" s="39">
        <f>B14*0.72</f>
        <v>28.799999999999997</v>
      </c>
      <c r="D14" s="48">
        <v>0.1</v>
      </c>
      <c r="E14" s="47">
        <f t="shared" si="0"/>
        <v>2.88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S14" s="6" t="s">
        <v>17</v>
      </c>
      <c r="T14" s="43" t="s">
        <v>18</v>
      </c>
      <c r="U14" s="6">
        <f>IF(AND(AND(D15&gt;K6),(D15&lt;K8),C15&gt;U13),0,1)</f>
        <v>0</v>
      </c>
      <c r="V14" s="6">
        <f>IF(C15&gt;V13,0,1)</f>
        <v>0</v>
      </c>
      <c r="W14" s="6">
        <f>IF(D15&gt;W13,1,0)</f>
        <v>1</v>
      </c>
      <c r="X14" s="31">
        <f>IF(D17&gt;X13,0,1)</f>
        <v>1</v>
      </c>
      <c r="Y14" s="32">
        <f>PRODUCT(U14:X14)</f>
        <v>0</v>
      </c>
    </row>
    <row r="15" spans="1:15" ht="16.5" customHeight="1" thickBot="1">
      <c r="A15" s="81" t="s">
        <v>31</v>
      </c>
      <c r="B15" s="82"/>
      <c r="C15" s="49">
        <f>SUM(C6:C14)</f>
        <v>895.0999999999999</v>
      </c>
      <c r="D15" s="50">
        <f>E15/C15</f>
        <v>0.3743380627862809</v>
      </c>
      <c r="E15" s="51">
        <f>SUM(E6:E14)</f>
        <v>335.07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</row>
    <row r="16" spans="1:25" ht="9" customHeight="1" thickBot="1">
      <c r="A16" s="45"/>
      <c r="B16" s="25"/>
      <c r="C16" s="18"/>
      <c r="D16" s="42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X16" s="53" t="s">
        <v>36</v>
      </c>
      <c r="Y16" s="54">
        <f>Y12+Y14</f>
        <v>1</v>
      </c>
    </row>
    <row r="17" spans="3:15" ht="8.25" customHeight="1" thickBot="1">
      <c r="C17" s="18"/>
      <c r="D17" s="18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s="5" customFormat="1" ht="24.75" customHeight="1" thickBot="1">
      <c r="A18" s="71" t="str">
        <f>IF(Y16=2,"Centrage dans les limites CAT.U",IF(Y16=1,"Centrage dans les limites CAT.N","Vérifier le centrage"))</f>
        <v>Centrage dans les limites CAT.N</v>
      </c>
      <c r="B18" s="72"/>
      <c r="C18" s="72"/>
      <c r="D18" s="72"/>
      <c r="E18" s="73"/>
      <c r="F18" s="29"/>
      <c r="G18" s="29"/>
      <c r="H18" s="29"/>
      <c r="I18" s="29"/>
      <c r="J18" s="29"/>
      <c r="K18" s="29"/>
      <c r="L18" s="29"/>
      <c r="M18" s="29"/>
      <c r="N18" s="29"/>
      <c r="O18" s="29"/>
    </row>
    <row r="19" ht="9" customHeight="1"/>
    <row r="20" ht="24.75" customHeight="1"/>
    <row r="21" ht="24.75" customHeight="1"/>
    <row r="22" spans="6:15" ht="17.25" customHeight="1">
      <c r="F22" s="25"/>
      <c r="G22" s="25"/>
      <c r="H22" s="25"/>
      <c r="I22" s="25"/>
      <c r="J22" s="25"/>
      <c r="K22" s="25"/>
      <c r="L22" s="25"/>
      <c r="M22" s="25"/>
      <c r="N22" s="25"/>
      <c r="O22" s="25"/>
    </row>
    <row r="23" ht="6" customHeight="1"/>
    <row r="24" spans="1:2" ht="12.75">
      <c r="A24" s="37"/>
      <c r="B24" s="37"/>
    </row>
    <row r="25" s="21" customFormat="1" ht="6" customHeight="1"/>
    <row r="26" spans="1:2" s="21" customFormat="1" ht="12.75" customHeight="1">
      <c r="A26" s="37"/>
      <c r="B26" s="37"/>
    </row>
    <row r="27" s="21" customFormat="1" ht="15" customHeight="1"/>
    <row r="28" spans="1:15" ht="12.75">
      <c r="A28" s="21" t="s">
        <v>20</v>
      </c>
      <c r="B28" s="21"/>
      <c r="L28" s="64" t="s">
        <v>24</v>
      </c>
      <c r="M28" s="65"/>
      <c r="N28" s="65"/>
      <c r="O28" s="65"/>
    </row>
  </sheetData>
  <sheetProtection sheet="1" objects="1" scenarios="1"/>
  <mergeCells count="12">
    <mergeCell ref="A15:B15"/>
    <mergeCell ref="A1:O1"/>
    <mergeCell ref="L28:O28"/>
    <mergeCell ref="A3:E3"/>
    <mergeCell ref="A18:E18"/>
    <mergeCell ref="J4:L4"/>
    <mergeCell ref="A6:B6"/>
    <mergeCell ref="A7:B7"/>
    <mergeCell ref="A8:B8"/>
    <mergeCell ref="A9:B9"/>
    <mergeCell ref="A10:B10"/>
    <mergeCell ref="A11:B11"/>
  </mergeCells>
  <conditionalFormatting sqref="F18:O18">
    <cfRule type="cellIs" priority="1" dxfId="0" operator="equal" stopIfTrue="1">
      <formula>"Centrage dans les limites"</formula>
    </cfRule>
    <cfRule type="cellIs" priority="2" dxfId="1" operator="equal" stopIfTrue="1">
      <formula>"Vérifier le centrage"</formula>
    </cfRule>
  </conditionalFormatting>
  <conditionalFormatting sqref="C11 B13:B14">
    <cfRule type="cellIs" priority="3" dxfId="1" operator="greaterThan" stopIfTrue="1">
      <formula>40</formula>
    </cfRule>
  </conditionalFormatting>
  <conditionalFormatting sqref="C12">
    <cfRule type="cellIs" priority="4" dxfId="1" operator="greaterThan" stopIfTrue="1">
      <formula>54</formula>
    </cfRule>
  </conditionalFormatting>
  <conditionalFormatting sqref="B12">
    <cfRule type="cellIs" priority="5" dxfId="1" operator="greaterThan" stopIfTrue="1">
      <formula>75</formula>
    </cfRule>
  </conditionalFormatting>
  <conditionalFormatting sqref="C13:C14">
    <cfRule type="cellIs" priority="6" dxfId="1" operator="greaterThan" stopIfTrue="1">
      <formula>28.8</formula>
    </cfRule>
  </conditionalFormatting>
  <conditionalFormatting sqref="D15">
    <cfRule type="cellIs" priority="7" dxfId="1" operator="lessThan" stopIfTrue="1">
      <formula>$K$6</formula>
    </cfRule>
    <cfRule type="cellIs" priority="8" dxfId="1" operator="greaterThan" stopIfTrue="1">
      <formula>$K$10</formula>
    </cfRule>
  </conditionalFormatting>
  <conditionalFormatting sqref="C15">
    <cfRule type="cellIs" priority="9" dxfId="2" operator="between" stopIfTrue="1">
      <formula>$J$8</formula>
      <formula>$L$8</formula>
    </cfRule>
    <cfRule type="cellIs" priority="10" dxfId="1" operator="greaterThan" stopIfTrue="1">
      <formula>$L$8</formula>
    </cfRule>
    <cfRule type="cellIs" priority="11" dxfId="1" operator="greaterThan" stopIfTrue="1">
      <formula>$U$11</formula>
    </cfRule>
  </conditionalFormatting>
  <conditionalFormatting sqref="A18:E18">
    <cfRule type="cellIs" priority="12" dxfId="0" operator="equal" stopIfTrue="1">
      <formula>"Centrage dans les limites CAT.U"</formula>
    </cfRule>
    <cfRule type="cellIs" priority="13" dxfId="1" operator="equal" stopIfTrue="1">
      <formula>"Vérifier le centrage"</formula>
    </cfRule>
    <cfRule type="cellIs" priority="14" dxfId="3" operator="equal" stopIfTrue="1">
      <formula>"Centrage dans les limites CAT.N"</formula>
    </cfRule>
  </conditionalFormatting>
  <printOptions horizontalCentered="1"/>
  <pageMargins left="0.3937007874015748" right="0.3937007874015748" top="0.4724409448818898" bottom="0.4724409448818898" header="0.4330708661417323" footer="0.433070866141732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X27"/>
  <sheetViews>
    <sheetView zoomScale="120" zoomScaleNormal="120" workbookViewId="0" topLeftCell="A1">
      <selection activeCell="A3" sqref="A3:E3"/>
    </sheetView>
  </sheetViews>
  <sheetFormatPr defaultColWidth="11.421875" defaultRowHeight="12.75"/>
  <cols>
    <col min="1" max="1" width="22.140625" style="14" customWidth="1"/>
    <col min="2" max="3" width="8.57421875" style="14" customWidth="1"/>
    <col min="4" max="4" width="9.57421875" style="14" customWidth="1"/>
    <col min="5" max="5" width="8.57421875" style="14" customWidth="1"/>
    <col min="6" max="14" width="7.7109375" style="14" customWidth="1"/>
    <col min="15" max="15" width="12.57421875" style="14" customWidth="1"/>
    <col min="16" max="16" width="1.57421875" style="14" customWidth="1"/>
    <col min="17" max="17" width="16.28125" style="14" customWidth="1"/>
    <col min="18" max="18" width="15.57421875" style="14" hidden="1" customWidth="1"/>
    <col min="19" max="19" width="19.8515625" style="14" hidden="1" customWidth="1"/>
    <col min="20" max="20" width="11.8515625" style="14" hidden="1" customWidth="1"/>
    <col min="21" max="21" width="13.00390625" style="14" hidden="1" customWidth="1"/>
    <col min="22" max="22" width="15.7109375" style="14" hidden="1" customWidth="1"/>
    <col min="23" max="23" width="11.421875" style="14" hidden="1" customWidth="1"/>
    <col min="24" max="24" width="14.140625" style="14" hidden="1" customWidth="1"/>
    <col min="25" max="25" width="11.421875" style="14" hidden="1" customWidth="1"/>
    <col min="26" max="16384" width="11.421875" style="14" customWidth="1"/>
  </cols>
  <sheetData>
    <row r="1" spans="1:24" s="1" customFormat="1" ht="29.25" customHeight="1" thickBot="1">
      <c r="A1" s="59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34"/>
      <c r="R1" s="34"/>
      <c r="S1" s="34"/>
      <c r="T1" s="34"/>
      <c r="U1" s="34"/>
      <c r="V1" s="34"/>
      <c r="W1" s="34"/>
      <c r="X1" s="34"/>
    </row>
    <row r="2" spans="1:24" s="1" customFormat="1" ht="21" thickBot="1">
      <c r="A2" s="36" t="s">
        <v>37</v>
      </c>
      <c r="B2" s="36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2" s="1" customFormat="1" ht="27" customHeight="1" thickBot="1">
      <c r="A3" s="68" t="s">
        <v>38</v>
      </c>
      <c r="B3" s="69"/>
      <c r="C3" s="69"/>
      <c r="D3" s="69"/>
      <c r="E3" s="70"/>
      <c r="F3" s="29"/>
      <c r="G3" s="29"/>
      <c r="H3" s="29"/>
      <c r="I3" s="29"/>
      <c r="J3" s="29"/>
      <c r="K3" s="29"/>
      <c r="L3" s="29"/>
      <c r="M3" s="29"/>
      <c r="N3" s="29"/>
      <c r="O3" s="29"/>
      <c r="P3" s="2"/>
      <c r="Q3" s="2"/>
      <c r="R3" s="2"/>
      <c r="S3" s="2"/>
      <c r="T3" s="2"/>
      <c r="U3" s="2"/>
      <c r="V3" s="2"/>
    </row>
    <row r="4" spans="10:11" s="1" customFormat="1" ht="12.75">
      <c r="J4" s="66" t="s">
        <v>2</v>
      </c>
      <c r="K4" s="67"/>
    </row>
    <row r="5" spans="1:15" s="1" customFormat="1" ht="25.5">
      <c r="A5" s="5"/>
      <c r="B5" s="5"/>
      <c r="C5" s="6" t="s">
        <v>5</v>
      </c>
      <c r="D5" s="6" t="s">
        <v>6</v>
      </c>
      <c r="E5" s="6" t="s">
        <v>12</v>
      </c>
      <c r="F5" s="25"/>
      <c r="G5" s="25"/>
      <c r="H5" s="25"/>
      <c r="I5" s="25"/>
      <c r="J5" s="7" t="s">
        <v>3</v>
      </c>
      <c r="K5" s="8" t="s">
        <v>4</v>
      </c>
      <c r="L5" s="25"/>
      <c r="M5" s="25"/>
      <c r="N5" s="25"/>
      <c r="O5" s="25"/>
    </row>
    <row r="6" spans="1:15" s="1" customFormat="1" ht="18.75" customHeight="1">
      <c r="A6" s="62" t="s">
        <v>7</v>
      </c>
      <c r="B6" s="63"/>
      <c r="C6" s="10">
        <v>388</v>
      </c>
      <c r="D6" s="10">
        <v>0.354</v>
      </c>
      <c r="E6" s="10">
        <f aca="true" t="shared" si="0" ref="E6:E11">C6*D6</f>
        <v>137.352</v>
      </c>
      <c r="F6" s="19"/>
      <c r="G6" s="19"/>
      <c r="H6" s="19"/>
      <c r="I6" s="19"/>
      <c r="J6" s="7">
        <v>390</v>
      </c>
      <c r="K6" s="8">
        <v>0.29</v>
      </c>
      <c r="L6" s="19"/>
      <c r="M6" s="19"/>
      <c r="N6" s="19"/>
      <c r="O6" s="19"/>
    </row>
    <row r="7" spans="1:15" s="1" customFormat="1" ht="18.75" customHeight="1">
      <c r="A7" s="62" t="s">
        <v>8</v>
      </c>
      <c r="B7" s="63"/>
      <c r="C7" s="11">
        <v>63</v>
      </c>
      <c r="D7" s="10">
        <v>0.6</v>
      </c>
      <c r="E7" s="10">
        <f t="shared" si="0"/>
        <v>37.8</v>
      </c>
      <c r="F7" s="19"/>
      <c r="G7" s="19"/>
      <c r="H7" s="19"/>
      <c r="I7" s="19"/>
      <c r="J7" s="7">
        <v>617</v>
      </c>
      <c r="K7" s="8">
        <v>0.29</v>
      </c>
      <c r="L7" s="19"/>
      <c r="M7" s="19"/>
      <c r="N7" s="19"/>
      <c r="O7" s="19"/>
    </row>
    <row r="8" spans="1:15" s="1" customFormat="1" ht="18.75" customHeight="1">
      <c r="A8" s="62" t="s">
        <v>39</v>
      </c>
      <c r="B8" s="63"/>
      <c r="C8" s="11">
        <v>70</v>
      </c>
      <c r="D8" s="10">
        <v>0.6</v>
      </c>
      <c r="E8" s="10">
        <f t="shared" si="0"/>
        <v>42</v>
      </c>
      <c r="F8" s="19"/>
      <c r="G8" s="19"/>
      <c r="H8" s="19"/>
      <c r="I8" s="19"/>
      <c r="J8" s="7">
        <v>617</v>
      </c>
      <c r="K8" s="8">
        <v>0.58</v>
      </c>
      <c r="L8" s="19"/>
      <c r="M8" s="19"/>
      <c r="N8" s="19"/>
      <c r="O8" s="19"/>
    </row>
    <row r="9" spans="1:15" s="1" customFormat="1" ht="18.75" customHeight="1">
      <c r="A9" s="55" t="s">
        <v>40</v>
      </c>
      <c r="B9" s="56"/>
      <c r="C9" s="11">
        <v>0</v>
      </c>
      <c r="D9" s="10">
        <v>1.15</v>
      </c>
      <c r="E9" s="10">
        <f t="shared" si="0"/>
        <v>0</v>
      </c>
      <c r="F9" s="19"/>
      <c r="G9" s="19"/>
      <c r="H9" s="19"/>
      <c r="I9" s="19"/>
      <c r="J9" s="7">
        <v>390</v>
      </c>
      <c r="K9" s="8">
        <v>0.58</v>
      </c>
      <c r="L9" s="19"/>
      <c r="M9" s="19"/>
      <c r="N9" s="19"/>
      <c r="O9" s="19"/>
    </row>
    <row r="10" spans="1:15" s="1" customFormat="1" ht="26.25" thickBot="1">
      <c r="A10" s="10" t="s">
        <v>41</v>
      </c>
      <c r="B10" s="11">
        <v>25</v>
      </c>
      <c r="C10" s="39">
        <f>B10*0.72</f>
        <v>18</v>
      </c>
      <c r="D10" s="47">
        <v>-0.15</v>
      </c>
      <c r="E10" s="47">
        <f t="shared" si="0"/>
        <v>-2.6999999999999997</v>
      </c>
      <c r="F10" s="19"/>
      <c r="G10" s="19"/>
      <c r="H10" s="19"/>
      <c r="I10" s="19"/>
      <c r="J10" s="12"/>
      <c r="K10" s="13"/>
      <c r="L10" s="19"/>
      <c r="M10" s="19"/>
      <c r="N10" s="19"/>
      <c r="O10" s="19"/>
    </row>
    <row r="11" spans="1:15" ht="26.25" thickBot="1">
      <c r="A11" s="10" t="s">
        <v>42</v>
      </c>
      <c r="B11" s="11">
        <v>55</v>
      </c>
      <c r="C11" s="39">
        <f>B11*0.72</f>
        <v>39.6</v>
      </c>
      <c r="D11" s="47">
        <v>1.15</v>
      </c>
      <c r="E11" s="47">
        <f t="shared" si="0"/>
        <v>45.54</v>
      </c>
      <c r="F11" s="19"/>
      <c r="G11" s="19"/>
      <c r="H11" s="19"/>
      <c r="I11" s="19"/>
      <c r="L11" s="19"/>
      <c r="M11" s="19"/>
      <c r="N11" s="19"/>
      <c r="O11" s="19"/>
    </row>
    <row r="12" spans="1:15" ht="13.5" thickBot="1">
      <c r="A12" s="81" t="s">
        <v>31</v>
      </c>
      <c r="B12" s="82"/>
      <c r="C12" s="49">
        <f>SUM(C6:C11)</f>
        <v>578.6</v>
      </c>
      <c r="D12" s="50">
        <f>E12/C12</f>
        <v>0.449346698928448</v>
      </c>
      <c r="E12" s="51">
        <f>SUM(E6:E11)</f>
        <v>259.992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spans="3:15" ht="8.25" customHeight="1" thickBot="1">
      <c r="C13" s="18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 s="5" customFormat="1" ht="24.75" customHeight="1" thickBot="1">
      <c r="A14" s="71" t="str">
        <f>IF(X17=1,"Centrage dans les limites","Vérifier le centrage")</f>
        <v>Centrage dans les limites</v>
      </c>
      <c r="B14" s="72"/>
      <c r="C14" s="72"/>
      <c r="D14" s="72"/>
      <c r="E14" s="73"/>
      <c r="F14" s="29"/>
      <c r="G14" s="29"/>
      <c r="H14" s="29"/>
      <c r="I14" s="29"/>
      <c r="J14" s="29"/>
      <c r="K14" s="29"/>
      <c r="L14" s="29"/>
      <c r="M14" s="29"/>
      <c r="N14" s="29"/>
      <c r="O14" s="29"/>
    </row>
    <row r="15" spans="21:24" ht="24.75" customHeight="1">
      <c r="U15" s="10" t="s">
        <v>14</v>
      </c>
      <c r="V15" s="10" t="s">
        <v>16</v>
      </c>
      <c r="W15" s="9" t="s">
        <v>15</v>
      </c>
      <c r="X15" s="20" t="s">
        <v>19</v>
      </c>
    </row>
    <row r="16" spans="19:24" ht="24.75" customHeight="1" thickBot="1">
      <c r="S16" s="21"/>
      <c r="T16" s="21"/>
      <c r="U16" s="22">
        <f>J8</f>
        <v>617</v>
      </c>
      <c r="V16" s="22">
        <f>K7</f>
        <v>0.29</v>
      </c>
      <c r="W16" s="23">
        <f>K9</f>
        <v>0.58</v>
      </c>
      <c r="X16" s="24"/>
    </row>
    <row r="17" spans="19:24" ht="24.75" customHeight="1">
      <c r="S17" s="57" t="s">
        <v>17</v>
      </c>
      <c r="T17" s="58" t="s">
        <v>18</v>
      </c>
      <c r="U17" s="6">
        <f>IF(C12&gt;U16,0,1)</f>
        <v>1</v>
      </c>
      <c r="V17" s="6">
        <f>IF(D12&gt;V16,1,0)</f>
        <v>1</v>
      </c>
      <c r="W17" s="31">
        <f>IF(D12&gt;W16,0,1)</f>
        <v>1</v>
      </c>
      <c r="X17" s="32">
        <f>PRODUCT(U17:W17)</f>
        <v>1</v>
      </c>
    </row>
    <row r="18" spans="19:24" ht="24.75" customHeight="1" thickBot="1">
      <c r="S18" s="57"/>
      <c r="T18" s="58"/>
      <c r="U18" s="6"/>
      <c r="V18" s="6"/>
      <c r="W18" s="31"/>
      <c r="X18" s="33"/>
    </row>
    <row r="19" spans="19:24" ht="24.75" customHeight="1">
      <c r="S19" s="25"/>
      <c r="T19" s="26"/>
      <c r="U19" s="25"/>
      <c r="V19" s="25"/>
      <c r="W19" s="25"/>
      <c r="X19" s="26"/>
    </row>
    <row r="20" ht="10.5" customHeight="1"/>
    <row r="21" ht="10.5" customHeight="1"/>
    <row r="22" ht="10.5" customHeight="1"/>
    <row r="23" spans="6:15" ht="17.25" customHeight="1">
      <c r="F23" s="25"/>
      <c r="G23" s="25"/>
      <c r="H23" s="25"/>
      <c r="I23" s="25"/>
      <c r="J23" s="25"/>
      <c r="K23" s="25"/>
      <c r="L23" s="25"/>
      <c r="M23" s="25"/>
      <c r="N23" s="25"/>
      <c r="O23" s="25"/>
    </row>
    <row r="24" ht="5.25" customHeight="1"/>
    <row r="25" spans="1:2" ht="12.75">
      <c r="A25" s="37"/>
      <c r="B25" s="37"/>
    </row>
    <row r="26" s="21" customFormat="1" ht="3.75" customHeight="1"/>
    <row r="27" spans="1:13" s="21" customFormat="1" ht="13.5" customHeight="1">
      <c r="A27" s="21" t="s">
        <v>26</v>
      </c>
      <c r="B27" s="37"/>
      <c r="I27" s="64" t="s">
        <v>43</v>
      </c>
      <c r="J27" s="64"/>
      <c r="K27" s="64"/>
      <c r="L27" s="64"/>
      <c r="M27" s="64"/>
    </row>
  </sheetData>
  <sheetProtection sheet="1" objects="1" scenarios="1"/>
  <mergeCells count="12">
    <mergeCell ref="T17:T18"/>
    <mergeCell ref="A1:P1"/>
    <mergeCell ref="A3:E3"/>
    <mergeCell ref="J4:K4"/>
    <mergeCell ref="A14:E14"/>
    <mergeCell ref="A6:B6"/>
    <mergeCell ref="A7:B7"/>
    <mergeCell ref="A8:B8"/>
    <mergeCell ref="A9:B9"/>
    <mergeCell ref="A12:B12"/>
    <mergeCell ref="I27:M27"/>
    <mergeCell ref="S17:S18"/>
  </mergeCells>
  <conditionalFormatting sqref="A14:O14">
    <cfRule type="cellIs" priority="1" dxfId="0" operator="equal" stopIfTrue="1">
      <formula>"Centrage dans les limites"</formula>
    </cfRule>
    <cfRule type="cellIs" priority="2" dxfId="1" operator="equal" stopIfTrue="1">
      <formula>"Vérifier le centrage"</formula>
    </cfRule>
  </conditionalFormatting>
  <conditionalFormatting sqref="C12">
    <cfRule type="cellIs" priority="3" dxfId="1" operator="greaterThan" stopIfTrue="1">
      <formula>$J$7</formula>
    </cfRule>
  </conditionalFormatting>
  <conditionalFormatting sqref="D12">
    <cfRule type="cellIs" priority="4" dxfId="1" operator="lessThan" stopIfTrue="1">
      <formula>$K$7</formula>
    </cfRule>
    <cfRule type="cellIs" priority="5" dxfId="1" operator="greaterThan" stopIfTrue="1">
      <formula>$K$8</formula>
    </cfRule>
  </conditionalFormatting>
  <conditionalFormatting sqref="C11">
    <cfRule type="cellIs" priority="6" dxfId="1" operator="greaterThan" stopIfTrue="1">
      <formula>39.6</formula>
    </cfRule>
  </conditionalFormatting>
  <conditionalFormatting sqref="C10">
    <cfRule type="cellIs" priority="7" dxfId="1" operator="greaterThan" stopIfTrue="1">
      <formula>35.28</formula>
    </cfRule>
  </conditionalFormatting>
  <conditionalFormatting sqref="B10">
    <cfRule type="cellIs" priority="8" dxfId="1" operator="greaterThan" stopIfTrue="1">
      <formula>49</formula>
    </cfRule>
  </conditionalFormatting>
  <conditionalFormatting sqref="B11">
    <cfRule type="cellIs" priority="9" dxfId="1" operator="greaterThan" stopIfTrue="1">
      <formula>55</formula>
    </cfRule>
  </conditionalFormatting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Bugs</dc:creator>
  <cp:keywords/>
  <dc:description/>
  <cp:lastModifiedBy>Bugs</cp:lastModifiedBy>
  <cp:lastPrinted>2016-09-22T20:58:27Z</cp:lastPrinted>
  <dcterms:created xsi:type="dcterms:W3CDTF">2016-08-29T07:47:22Z</dcterms:created>
  <dcterms:modified xsi:type="dcterms:W3CDTF">2018-07-13T09:14:07Z</dcterms:modified>
  <cp:category/>
  <cp:version/>
  <cp:contentType/>
  <cp:contentStatus/>
</cp:coreProperties>
</file>